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3.- Domingo/"/>
    </mc:Choice>
  </mc:AlternateContent>
  <xr:revisionPtr revIDLastSave="185" documentId="8_{42428292-FF27-4C06-8973-08BA6060BB04}" xr6:coauthVersionLast="47" xr6:coauthVersionMax="47" xr10:uidLastSave="{F1FFE0C4-10F5-4D80-8F81-8244188F35A0}"/>
  <bookViews>
    <workbookView xWindow="28680" yWindow="-120" windowWidth="29040" windowHeight="15720" xr2:uid="{479BFD07-5F9E-4764-A2B4-8E8795D5EF58}"/>
  </bookViews>
  <sheets>
    <sheet name="B24 PB387" sheetId="1" r:id="rId1"/>
    <sheet name="Hoja1" sheetId="2" r:id="rId2"/>
  </sheets>
  <definedNames>
    <definedName name="_xlnm.Print_Area" localSheetId="0">'B24 PB387'!$A$1:$L$19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K4" i="1"/>
  <c r="L4" i="1" s="1"/>
  <c r="J5" i="1"/>
  <c r="K5" i="1"/>
  <c r="L5" i="1" s="1"/>
  <c r="J6" i="1"/>
  <c r="K6" i="1"/>
  <c r="L6" i="1" s="1"/>
  <c r="J7" i="1"/>
  <c r="K7" i="1"/>
  <c r="J8" i="1"/>
  <c r="K8" i="1"/>
  <c r="L8" i="1" s="1"/>
  <c r="J9" i="1"/>
  <c r="K9" i="1"/>
  <c r="J10" i="1"/>
  <c r="K10" i="1"/>
  <c r="L10" i="1" s="1"/>
  <c r="G2" i="1"/>
  <c r="G3" i="1"/>
  <c r="G4" i="1"/>
  <c r="G5" i="1"/>
  <c r="G6" i="1"/>
  <c r="G7" i="1"/>
  <c r="G8" i="1"/>
  <c r="G9" i="1"/>
  <c r="G10" i="1"/>
  <c r="K3" i="1"/>
  <c r="K2" i="1"/>
  <c r="J2" i="1"/>
  <c r="J3" i="1"/>
  <c r="Z6" i="1" l="1"/>
  <c r="P3" i="1"/>
  <c r="Y3" i="1"/>
  <c r="Y6" i="1"/>
  <c r="Z5" i="1"/>
  <c r="Q2" i="1"/>
  <c r="T2" i="1" s="1"/>
  <c r="Y5" i="1"/>
  <c r="Z4" i="1"/>
  <c r="Y4" i="1"/>
  <c r="Z3" i="1"/>
  <c r="AA3" i="1" s="1"/>
  <c r="Z2" i="1"/>
  <c r="Y2" i="1"/>
  <c r="P2" i="1"/>
  <c r="L9" i="1"/>
  <c r="L7" i="1"/>
  <c r="P6" i="1"/>
  <c r="Q6" i="1"/>
  <c r="Q3" i="1"/>
  <c r="Q4" i="1"/>
  <c r="Q5" i="1"/>
  <c r="AA2" i="1" l="1"/>
  <c r="AA4" i="1"/>
  <c r="AA5" i="1"/>
  <c r="AA6" i="1"/>
  <c r="T6" i="1"/>
  <c r="C3" i="2"/>
  <c r="C4" i="2"/>
  <c r="C5" i="2"/>
  <c r="C6" i="2"/>
  <c r="C7" i="2"/>
  <c r="C8" i="2"/>
  <c r="C9" i="2"/>
  <c r="C10" i="2"/>
  <c r="C11" i="2"/>
  <c r="C2" i="2"/>
  <c r="D3" i="2"/>
  <c r="D4" i="2"/>
  <c r="D5" i="2"/>
  <c r="D6" i="2"/>
  <c r="D7" i="2"/>
  <c r="D8" i="2"/>
  <c r="D9" i="2"/>
  <c r="D10" i="2"/>
  <c r="D11" i="2"/>
  <c r="D2" i="2"/>
  <c r="P4" i="1" l="1"/>
  <c r="P5" i="1" l="1"/>
  <c r="L3" i="1"/>
  <c r="L2" i="1"/>
  <c r="T5" i="1" l="1"/>
  <c r="T3" i="1"/>
  <c r="T4" i="1"/>
</calcChain>
</file>

<file path=xl/sharedStrings.xml><?xml version="1.0" encoding="utf-8"?>
<sst xmlns="http://schemas.openxmlformats.org/spreadsheetml/2006/main" count="76" uniqueCount="48">
  <si>
    <t>Punto de Medición</t>
  </si>
  <si>
    <t>Fecha</t>
  </si>
  <si>
    <t>SERVICIO</t>
  </si>
  <si>
    <t>TIPO BUS</t>
  </si>
  <si>
    <t>HORA</t>
  </si>
  <si>
    <t>MH</t>
  </si>
  <si>
    <t>PATENTE</t>
  </si>
  <si>
    <t>CRITERIO</t>
  </si>
  <si>
    <t>CAP. OFRECIDA</t>
  </si>
  <si>
    <t>OCUPACIÓN</t>
  </si>
  <si>
    <t>CARGA</t>
  </si>
  <si>
    <t>Hora Movil</t>
  </si>
  <si>
    <t>Cap. Ofrecida</t>
  </si>
  <si>
    <t>Ocupación</t>
  </si>
  <si>
    <t>%Contrato</t>
  </si>
  <si>
    <t>%Carga</t>
  </si>
  <si>
    <t>Factor</t>
  </si>
  <si>
    <t>Bus Tipo C</t>
  </si>
  <si>
    <t>Bus Tipo B</t>
  </si>
  <si>
    <t>BUS</t>
  </si>
  <si>
    <t>1A</t>
  </si>
  <si>
    <t>1B</t>
  </si>
  <si>
    <t>4A</t>
  </si>
  <si>
    <t>4B</t>
  </si>
  <si>
    <t>4C</t>
  </si>
  <si>
    <t>5A</t>
  </si>
  <si>
    <t>5B</t>
  </si>
  <si>
    <t>12:00 a 12:29</t>
  </si>
  <si>
    <t>12:30 a 12:59</t>
  </si>
  <si>
    <t>13:00 a 13:29</t>
  </si>
  <si>
    <t>11:30 a 12:29</t>
  </si>
  <si>
    <t>12:00 a 12:59</t>
  </si>
  <si>
    <t>12:30 a 13:29</t>
  </si>
  <si>
    <t>13:00 a 13:59</t>
  </si>
  <si>
    <t>13:30 a 14:29</t>
  </si>
  <si>
    <t>B24</t>
  </si>
  <si>
    <t>SJTD65</t>
  </si>
  <si>
    <t>STHD72</t>
  </si>
  <si>
    <t>STHD47</t>
  </si>
  <si>
    <t>SKHG33</t>
  </si>
  <si>
    <t>PB387</t>
  </si>
  <si>
    <t>STHD21</t>
  </si>
  <si>
    <t>SJTD61</t>
  </si>
  <si>
    <t>SKHF84</t>
  </si>
  <si>
    <t>SJTD56</t>
  </si>
  <si>
    <t>SPZX51</t>
  </si>
  <si>
    <t>11:30 a 11;59</t>
  </si>
  <si>
    <t>13:30 a 13:59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</si>
</sst>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4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" fontId="0" fillId="0" borderId="1" xfId="0" applyNumberForma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20" fontId="0" fillId="0" borderId="0" xfId="0" applyNumberFormat="1"/>
    <xf numFmtId="20" fontId="0" fillId="0" borderId="1" xfId="0" applyNumberForma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1" xfId="0" applyBorder="1"/>
  </cellXfs>
  <cellStyles count="3">
    <cellStyle name="Normal" xfId="0" builtinId="0"/>
    <cellStyle name="Normal 17" xfId="2" xr:uid="{D8647A40-1CD6-4B3B-88D8-5594FDDD9ED6}"/>
    <cellStyle name="Porcentaje" xfId="1" builtinId="5"/>
  </cellStyles>
  <dxfs count="1">
    <dxf>
      <font>
        <color theme="0"/>
      </font>
      <fill>
        <patternFill>
          <fgColor theme="0"/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B24 PB387</a:t>
            </a:r>
          </a:p>
        </c:rich>
      </c:tx>
      <c:layout>
        <c:manualLayout>
          <c:xMode val="edge"/>
          <c:yMode val="edge"/>
          <c:x val="0.30435005430775347"/>
          <c:y val="2.48910138508979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'B24 PB387'!$P$1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'B24 PB387'!$O$2:$O$6</c:f>
              <c:strCache>
                <c:ptCount val="5"/>
                <c:pt idx="0">
                  <c:v>11:30 a 11;59</c:v>
                </c:pt>
                <c:pt idx="1">
                  <c:v>12:00 a 12:29</c:v>
                </c:pt>
                <c:pt idx="2">
                  <c:v>12:30 a 12:59</c:v>
                </c:pt>
                <c:pt idx="3">
                  <c:v>13:00 a 13:29</c:v>
                </c:pt>
                <c:pt idx="4">
                  <c:v>13:30 a 13:59</c:v>
                </c:pt>
              </c:strCache>
            </c:strRef>
          </c:cat>
          <c:val>
            <c:numRef>
              <c:f>'B24 PB387'!$P$2:$P$6</c:f>
              <c:numCache>
                <c:formatCode>0</c:formatCode>
                <c:ptCount val="5"/>
                <c:pt idx="0">
                  <c:v>90</c:v>
                </c:pt>
                <c:pt idx="1">
                  <c:v>360</c:v>
                </c:pt>
                <c:pt idx="2">
                  <c:v>90</c:v>
                </c:pt>
                <c:pt idx="3">
                  <c:v>180</c:v>
                </c:pt>
                <c:pt idx="4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'B24 PB387'!$Q$1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'B24 PB387'!$O$2:$O$6</c:f>
              <c:strCache>
                <c:ptCount val="5"/>
                <c:pt idx="0">
                  <c:v>11:30 a 11;59</c:v>
                </c:pt>
                <c:pt idx="1">
                  <c:v>12:00 a 12:29</c:v>
                </c:pt>
                <c:pt idx="2">
                  <c:v>12:30 a 12:59</c:v>
                </c:pt>
                <c:pt idx="3">
                  <c:v>13:00 a 13:29</c:v>
                </c:pt>
                <c:pt idx="4">
                  <c:v>13:30 a 13:59</c:v>
                </c:pt>
              </c:strCache>
            </c:strRef>
          </c:cat>
          <c:val>
            <c:numRef>
              <c:f>'B24 PB387'!$Q$2:$Q$6</c:f>
              <c:numCache>
                <c:formatCode>0</c:formatCode>
                <c:ptCount val="5"/>
                <c:pt idx="0">
                  <c:v>9</c:v>
                </c:pt>
                <c:pt idx="1">
                  <c:v>27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'B24 PB387'!$T$1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'B24 PB387'!$O$2:$O$6</c:f>
              <c:strCache>
                <c:ptCount val="5"/>
                <c:pt idx="0">
                  <c:v>11:30 a 11;59</c:v>
                </c:pt>
                <c:pt idx="1">
                  <c:v>12:00 a 12:29</c:v>
                </c:pt>
                <c:pt idx="2">
                  <c:v>12:30 a 12:59</c:v>
                </c:pt>
                <c:pt idx="3">
                  <c:v>13:00 a 13:29</c:v>
                </c:pt>
                <c:pt idx="4">
                  <c:v>13:30 a 13:59</c:v>
                </c:pt>
              </c:strCache>
            </c:strRef>
          </c:cat>
          <c:val>
            <c:numRef>
              <c:f>'B24 PB387'!$T$2:$T$6</c:f>
              <c:numCache>
                <c:formatCode>0.0%</c:formatCode>
                <c:ptCount val="5"/>
                <c:pt idx="0">
                  <c:v>0.1</c:v>
                </c:pt>
                <c:pt idx="1">
                  <c:v>7.4999999999999997E-2</c:v>
                </c:pt>
                <c:pt idx="2">
                  <c:v>0.1</c:v>
                </c:pt>
                <c:pt idx="3">
                  <c:v>0.05</c:v>
                </c:pt>
                <c:pt idx="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C9-4C80-9016-C790CE80E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5893136"/>
        <c:axId val="855896976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855896976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55893136"/>
        <c:crosses val="max"/>
        <c:crossBetween val="between"/>
      </c:valAx>
      <c:catAx>
        <c:axId val="8558931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558969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B24 PB387</a:t>
            </a:r>
          </a:p>
        </c:rich>
      </c:tx>
      <c:layout>
        <c:manualLayout>
          <c:xMode val="edge"/>
          <c:yMode val="edge"/>
          <c:x val="0.3654228282532837"/>
          <c:y val="3.64884929729371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'B24 PB387'!$Y$1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'B24 PB387'!$X$2:$X$6</c:f>
              <c:strCache>
                <c:ptCount val="5"/>
                <c:pt idx="0">
                  <c:v>11:30 a 12:29</c:v>
                </c:pt>
                <c:pt idx="1">
                  <c:v>12:00 a 12:59</c:v>
                </c:pt>
                <c:pt idx="2">
                  <c:v>12:30 a 13:29</c:v>
                </c:pt>
                <c:pt idx="3">
                  <c:v>13:00 a 13:59</c:v>
                </c:pt>
                <c:pt idx="4">
                  <c:v>13:30 a 14:29</c:v>
                </c:pt>
              </c:strCache>
            </c:strRef>
          </c:cat>
          <c:val>
            <c:numRef>
              <c:f>'B24 PB387'!$Y$2:$Y$6</c:f>
              <c:numCache>
                <c:formatCode>General</c:formatCode>
                <c:ptCount val="5"/>
                <c:pt idx="0">
                  <c:v>450</c:v>
                </c:pt>
                <c:pt idx="1">
                  <c:v>450</c:v>
                </c:pt>
                <c:pt idx="2">
                  <c:v>180</c:v>
                </c:pt>
                <c:pt idx="3">
                  <c:v>270</c:v>
                </c:pt>
                <c:pt idx="4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F-41D4-8A00-497A7C3B697A}"/>
            </c:ext>
          </c:extLst>
        </c:ser>
        <c:ser>
          <c:idx val="1"/>
          <c:order val="1"/>
          <c:tx>
            <c:strRef>
              <c:f>'B24 PB387'!$Z$1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'B24 PB387'!$X$2:$X$6</c:f>
              <c:strCache>
                <c:ptCount val="5"/>
                <c:pt idx="0">
                  <c:v>11:30 a 12:29</c:v>
                </c:pt>
                <c:pt idx="1">
                  <c:v>12:00 a 12:59</c:v>
                </c:pt>
                <c:pt idx="2">
                  <c:v>12:30 a 13:29</c:v>
                </c:pt>
                <c:pt idx="3">
                  <c:v>13:00 a 13:59</c:v>
                </c:pt>
                <c:pt idx="4">
                  <c:v>13:30 a 14:29</c:v>
                </c:pt>
              </c:strCache>
            </c:strRef>
          </c:cat>
          <c:val>
            <c:numRef>
              <c:f>'B24 PB387'!$Z$2:$Z$6</c:f>
              <c:numCache>
                <c:formatCode>General</c:formatCode>
                <c:ptCount val="5"/>
                <c:pt idx="0">
                  <c:v>36</c:v>
                </c:pt>
                <c:pt idx="1">
                  <c:v>36</c:v>
                </c:pt>
                <c:pt idx="2">
                  <c:v>9</c:v>
                </c:pt>
                <c:pt idx="3">
                  <c:v>18</c:v>
                </c:pt>
                <c:pt idx="4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863455"/>
        <c:axId val="1224855775"/>
      </c:lineChart>
      <c:lineChart>
        <c:grouping val="standard"/>
        <c:varyColors val="0"/>
        <c:ser>
          <c:idx val="2"/>
          <c:order val="2"/>
          <c:tx>
            <c:strRef>
              <c:f>'B24 PB387'!$AA$1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'B24 PB387'!$X$2:$X$6</c:f>
              <c:strCache>
                <c:ptCount val="5"/>
                <c:pt idx="0">
                  <c:v>11:30 a 12:29</c:v>
                </c:pt>
                <c:pt idx="1">
                  <c:v>12:00 a 12:59</c:v>
                </c:pt>
                <c:pt idx="2">
                  <c:v>12:30 a 13:29</c:v>
                </c:pt>
                <c:pt idx="3">
                  <c:v>13:00 a 13:59</c:v>
                </c:pt>
                <c:pt idx="4">
                  <c:v>13:30 a 14:29</c:v>
                </c:pt>
              </c:strCache>
            </c:strRef>
          </c:cat>
          <c:val>
            <c:numRef>
              <c:f>'B24 PB387'!$AA$2:$AA$6</c:f>
              <c:numCache>
                <c:formatCode>0%</c:formatCode>
                <c:ptCount val="5"/>
                <c:pt idx="0">
                  <c:v>0.08</c:v>
                </c:pt>
                <c:pt idx="1">
                  <c:v>0.08</c:v>
                </c:pt>
                <c:pt idx="2">
                  <c:v>0.05</c:v>
                </c:pt>
                <c:pt idx="3">
                  <c:v>6.6666666666666666E-2</c:v>
                </c:pt>
                <c:pt idx="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714543"/>
        <c:axId val="1161719343"/>
      </c:lineChart>
      <c:catAx>
        <c:axId val="1224863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55775"/>
        <c:crosses val="autoZero"/>
        <c:auto val="1"/>
        <c:lblAlgn val="ctr"/>
        <c:lblOffset val="100"/>
        <c:noMultiLvlLbl val="0"/>
      </c:catAx>
      <c:valAx>
        <c:axId val="122485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63455"/>
        <c:crosses val="autoZero"/>
        <c:crossBetween val="between"/>
      </c:valAx>
      <c:valAx>
        <c:axId val="1161719343"/>
        <c:scaling>
          <c:orientation val="minMax"/>
          <c:max val="1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1714543"/>
        <c:crosses val="max"/>
        <c:crossBetween val="between"/>
      </c:valAx>
      <c:catAx>
        <c:axId val="116171454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17193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313391</xdr:colOff>
      <xdr:row>7</xdr:row>
      <xdr:rowOff>10807</xdr:rowOff>
    </xdr:from>
    <xdr:to>
      <xdr:col>20</xdr:col>
      <xdr:colOff>316939</xdr:colOff>
      <xdr:row>25</xdr:row>
      <xdr:rowOff>44823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380999</xdr:colOff>
      <xdr:row>6</xdr:row>
      <xdr:rowOff>143995</xdr:rowOff>
    </xdr:from>
    <xdr:to>
      <xdr:col>27</xdr:col>
      <xdr:colOff>584199</xdr:colOff>
      <xdr:row>24</xdr:row>
      <xdr:rowOff>179293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595A45F-63FB-4F70-95F8-2457D0BF9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B50"/>
  <sheetViews>
    <sheetView tabSelected="1" zoomScale="85" zoomScaleNormal="85" workbookViewId="0">
      <selection activeCell="L12" sqref="L12"/>
    </sheetView>
  </sheetViews>
  <sheetFormatPr baseColWidth="10" defaultColWidth="11.453125" defaultRowHeight="14.5" x14ac:dyDescent="0.35"/>
  <cols>
    <col min="1" max="1" width="3.453125" bestFit="1" customWidth="1"/>
    <col min="2" max="2" width="26.1796875" bestFit="1" customWidth="1"/>
    <col min="3" max="3" width="13.1796875" bestFit="1" customWidth="1"/>
    <col min="4" max="4" width="9.54296875" bestFit="1" customWidth="1"/>
    <col min="5" max="5" width="9.81640625" bestFit="1" customWidth="1"/>
    <col min="6" max="6" width="7.81640625" bestFit="1" customWidth="1"/>
    <col min="7" max="7" width="7.81640625" customWidth="1"/>
    <col min="8" max="8" width="9.453125" bestFit="1" customWidth="1"/>
    <col min="9" max="9" width="10.453125" customWidth="1"/>
    <col min="10" max="12" width="15.54296875" customWidth="1"/>
    <col min="13" max="13" width="4.453125" customWidth="1"/>
    <col min="14" max="14" width="5.453125" bestFit="1" customWidth="1"/>
    <col min="15" max="15" width="14" bestFit="1" customWidth="1"/>
    <col min="16" max="16" width="14.453125" style="6" bestFit="1" customWidth="1"/>
    <col min="17" max="17" width="12" style="6" bestFit="1" customWidth="1"/>
    <col min="18" max="18" width="12" style="6" customWidth="1"/>
    <col min="19" max="19" width="11.453125" style="6"/>
    <col min="21" max="22" width="6.54296875" customWidth="1"/>
    <col min="23" max="23" width="11.81640625" bestFit="1" customWidth="1"/>
    <col min="24" max="24" width="12.54296875" bestFit="1" customWidth="1"/>
  </cols>
  <sheetData>
    <row r="1" spans="1:28" ht="15.5" x14ac:dyDescent="0.35">
      <c r="A1" s="5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8" t="s">
        <v>8</v>
      </c>
      <c r="K1" s="8" t="s">
        <v>9</v>
      </c>
      <c r="L1" s="8" t="s">
        <v>10</v>
      </c>
      <c r="O1" s="11" t="s">
        <v>11</v>
      </c>
      <c r="P1" s="11" t="s">
        <v>12</v>
      </c>
      <c r="Q1" s="11" t="s">
        <v>13</v>
      </c>
      <c r="R1" s="12">
        <v>1</v>
      </c>
      <c r="S1" s="11" t="s">
        <v>14</v>
      </c>
      <c r="T1" s="11" t="s">
        <v>15</v>
      </c>
      <c r="X1" s="15" t="s">
        <v>11</v>
      </c>
      <c r="Y1" s="15" t="s">
        <v>12</v>
      </c>
      <c r="Z1" s="15" t="s">
        <v>13</v>
      </c>
      <c r="AA1" s="15" t="s">
        <v>15</v>
      </c>
    </row>
    <row r="2" spans="1:28" x14ac:dyDescent="0.35">
      <c r="A2" s="5">
        <v>1</v>
      </c>
      <c r="B2" s="3" t="s">
        <v>40</v>
      </c>
      <c r="C2" s="4">
        <v>45956</v>
      </c>
      <c r="D2" s="3" t="s">
        <v>35</v>
      </c>
      <c r="E2" s="3">
        <v>2</v>
      </c>
      <c r="F2" s="21">
        <v>0.48541666666666666</v>
      </c>
      <c r="G2" s="2">
        <f t="shared" ref="G2:G10" si="0">FLOOR(F2,"00:30")</f>
        <v>0.47916666666666663</v>
      </c>
      <c r="H2" s="3" t="s">
        <v>36</v>
      </c>
      <c r="I2" s="6" t="s">
        <v>20</v>
      </c>
      <c r="J2" s="3">
        <f>VLOOKUP(E2,Hoja1!E:F,2,FALSE)</f>
        <v>90</v>
      </c>
      <c r="K2" s="22">
        <f>VLOOKUP(I2,Hoja1!A:C,3,FALSE)</f>
        <v>9</v>
      </c>
      <c r="L2" s="9">
        <f>K2/J2</f>
        <v>0.1</v>
      </c>
      <c r="N2" s="20">
        <v>0.47916666666666669</v>
      </c>
      <c r="O2" s="3" t="s">
        <v>46</v>
      </c>
      <c r="P2" s="14">
        <f>SUMIF(G1:G25,N2,J1:J25)</f>
        <v>90</v>
      </c>
      <c r="Q2" s="14">
        <f>SUMIF(G1:G25,N2,K1:K25)</f>
        <v>9</v>
      </c>
      <c r="R2" s="9">
        <v>1</v>
      </c>
      <c r="S2" s="10">
        <v>0.85</v>
      </c>
      <c r="T2" s="10">
        <f>Q2/P2</f>
        <v>0.1</v>
      </c>
      <c r="V2" s="20">
        <v>0.47916666666666702</v>
      </c>
      <c r="W2" s="20">
        <v>0.5</v>
      </c>
      <c r="X2" s="23" t="s">
        <v>30</v>
      </c>
      <c r="Y2" s="16">
        <f t="shared" ref="Y2:Y6" si="1">SUM(SUMIF($G$1:$G$100,W2,$J$1:$J$100),SUMIF($G$1:$G$100,V2,$J$1:$J$100))</f>
        <v>450</v>
      </c>
      <c r="Z2" s="16">
        <f>SUM(SUMIF($G$1:$G$100,W2,$K$1:$K$100),SUMIF($G$1:$G$100,V2,$K$1:$K100))</f>
        <v>36</v>
      </c>
      <c r="AA2" s="17">
        <f t="shared" ref="AA2:AA6" si="2">Z2/Y2</f>
        <v>0.08</v>
      </c>
    </row>
    <row r="3" spans="1:28" x14ac:dyDescent="0.35">
      <c r="A3" s="5">
        <v>2</v>
      </c>
      <c r="B3" s="3" t="s">
        <v>40</v>
      </c>
      <c r="C3" s="4">
        <v>45956</v>
      </c>
      <c r="D3" s="3" t="s">
        <v>35</v>
      </c>
      <c r="E3" s="3">
        <v>2</v>
      </c>
      <c r="F3" s="21">
        <v>0.5</v>
      </c>
      <c r="G3" s="2">
        <f t="shared" si="0"/>
        <v>0.5</v>
      </c>
      <c r="H3" s="3" t="s">
        <v>37</v>
      </c>
      <c r="I3" s="3" t="s">
        <v>20</v>
      </c>
      <c r="J3" s="3">
        <f>VLOOKUP(E3,Hoja1!E:F,2,FALSE)</f>
        <v>90</v>
      </c>
      <c r="K3" s="22">
        <f>VLOOKUP(I3,Hoja1!A:C,3,FALSE)</f>
        <v>9</v>
      </c>
      <c r="L3" s="9">
        <f t="shared" ref="L3:L4" si="3">K3/J3</f>
        <v>0.1</v>
      </c>
      <c r="N3" s="20">
        <v>0.5</v>
      </c>
      <c r="O3" s="3" t="s">
        <v>27</v>
      </c>
      <c r="P3" s="14">
        <f>SUMIF(G2:G26,N3,J2:J26)</f>
        <v>360</v>
      </c>
      <c r="Q3" s="14">
        <f>SUMIF(G2:G26,N3,K2:K26)</f>
        <v>27</v>
      </c>
      <c r="R3" s="9">
        <v>1</v>
      </c>
      <c r="S3" s="10">
        <v>0.85</v>
      </c>
      <c r="T3" s="10">
        <f>Q3/P3</f>
        <v>7.4999999999999997E-2</v>
      </c>
      <c r="V3" s="20">
        <v>0.5</v>
      </c>
      <c r="W3" s="20">
        <v>0.52083333333333337</v>
      </c>
      <c r="X3" s="23" t="s">
        <v>31</v>
      </c>
      <c r="Y3" s="16">
        <f t="shared" si="1"/>
        <v>450</v>
      </c>
      <c r="Z3" s="16">
        <f>SUM(SUMIF($G$1:$G$100,W3,$K$1:$K$100),SUMIF($G$1:$G$100,V3,$K$1:$K101))</f>
        <v>36</v>
      </c>
      <c r="AA3" s="17">
        <f t="shared" si="2"/>
        <v>0.08</v>
      </c>
    </row>
    <row r="4" spans="1:28" x14ac:dyDescent="0.35">
      <c r="A4" s="5">
        <v>3</v>
      </c>
      <c r="B4" s="3" t="s">
        <v>40</v>
      </c>
      <c r="C4" s="4">
        <v>45956</v>
      </c>
      <c r="D4" s="3" t="s">
        <v>35</v>
      </c>
      <c r="E4" s="3">
        <v>2</v>
      </c>
      <c r="F4" s="21">
        <v>0.50694444444444442</v>
      </c>
      <c r="G4" s="2">
        <f t="shared" si="0"/>
        <v>0.5</v>
      </c>
      <c r="H4" s="3" t="s">
        <v>41</v>
      </c>
      <c r="I4" s="3" t="s">
        <v>20</v>
      </c>
      <c r="J4" s="3">
        <f>VLOOKUP(E4,Hoja1!E:F,2,FALSE)</f>
        <v>90</v>
      </c>
      <c r="K4" s="22">
        <f>VLOOKUP(I4,Hoja1!A:C,3,FALSE)</f>
        <v>9</v>
      </c>
      <c r="L4" s="9">
        <f t="shared" si="3"/>
        <v>0.1</v>
      </c>
      <c r="N4" s="20">
        <v>0.52083333333333337</v>
      </c>
      <c r="O4" s="3" t="s">
        <v>28</v>
      </c>
      <c r="P4" s="14">
        <f>SUMIF(G3:G27,N4,J3:J27)</f>
        <v>90</v>
      </c>
      <c r="Q4" s="14">
        <f>SUMIF(G3:G27,N4,K3:K27)</f>
        <v>9</v>
      </c>
      <c r="R4" s="9">
        <v>1</v>
      </c>
      <c r="S4" s="10">
        <v>0.85</v>
      </c>
      <c r="T4" s="10">
        <f>Q4/P4</f>
        <v>0.1</v>
      </c>
      <c r="V4" s="20">
        <v>0.52083333333333404</v>
      </c>
      <c r="W4" s="20">
        <v>0.54166666666666696</v>
      </c>
      <c r="X4" s="23" t="s">
        <v>32</v>
      </c>
      <c r="Y4" s="16">
        <f t="shared" si="1"/>
        <v>180</v>
      </c>
      <c r="Z4" s="16">
        <f>SUM(SUMIF($G$1:$G$100,W4,$K$1:$K$100),SUMIF($G$1:$G$100,V4,$K$1:$K102))</f>
        <v>9</v>
      </c>
      <c r="AA4" s="17">
        <f t="shared" si="2"/>
        <v>0.05</v>
      </c>
    </row>
    <row r="5" spans="1:28" x14ac:dyDescent="0.35">
      <c r="A5" s="5">
        <v>4</v>
      </c>
      <c r="B5" s="3" t="s">
        <v>40</v>
      </c>
      <c r="C5" s="4">
        <v>45956</v>
      </c>
      <c r="D5" s="3" t="s">
        <v>35</v>
      </c>
      <c r="E5" s="3">
        <v>2</v>
      </c>
      <c r="F5" s="21">
        <v>0.5131944444444444</v>
      </c>
      <c r="G5" s="2">
        <f t="shared" si="0"/>
        <v>0.5</v>
      </c>
      <c r="H5" s="3" t="s">
        <v>39</v>
      </c>
      <c r="I5" s="3" t="s">
        <v>20</v>
      </c>
      <c r="J5" s="3">
        <f>VLOOKUP(E5,Hoja1!E:F,2,FALSE)</f>
        <v>90</v>
      </c>
      <c r="K5" s="22">
        <f>VLOOKUP(I5,Hoja1!A:C,3,FALSE)</f>
        <v>9</v>
      </c>
      <c r="L5" s="9">
        <f t="shared" ref="L5:L11" si="4">K5/J5</f>
        <v>0.1</v>
      </c>
      <c r="N5" s="20">
        <v>0.54166666666666663</v>
      </c>
      <c r="O5" s="3" t="s">
        <v>29</v>
      </c>
      <c r="P5" s="14">
        <f>SUMIF(G4:G28,N5,J4:J28)</f>
        <v>180</v>
      </c>
      <c r="Q5" s="14">
        <f>SUMIF(G4:G28,N5,K4:K28)</f>
        <v>9</v>
      </c>
      <c r="R5" s="9">
        <v>1</v>
      </c>
      <c r="S5" s="10">
        <v>0.85</v>
      </c>
      <c r="T5" s="10">
        <f>Q5/P5</f>
        <v>0.05</v>
      </c>
      <c r="V5" s="20">
        <v>0.54166666666666696</v>
      </c>
      <c r="W5" s="20">
        <v>0.5625</v>
      </c>
      <c r="X5" s="23" t="s">
        <v>33</v>
      </c>
      <c r="Y5" s="16">
        <f t="shared" si="1"/>
        <v>270</v>
      </c>
      <c r="Z5" s="16">
        <f>SUM(SUMIF($G$1:$G$100,W5,$K$1:$K$100),SUMIF($G$1:$G$100,V5,$K$1:$K103))</f>
        <v>18</v>
      </c>
      <c r="AA5" s="17">
        <f t="shared" si="2"/>
        <v>6.6666666666666666E-2</v>
      </c>
    </row>
    <row r="6" spans="1:28" x14ac:dyDescent="0.35">
      <c r="A6" s="5">
        <v>5</v>
      </c>
      <c r="B6" s="3" t="s">
        <v>40</v>
      </c>
      <c r="C6" s="4">
        <v>45956</v>
      </c>
      <c r="D6" s="3" t="s">
        <v>35</v>
      </c>
      <c r="E6" s="3">
        <v>2</v>
      </c>
      <c r="F6" s="21">
        <v>0.51875000000000004</v>
      </c>
      <c r="G6" s="2">
        <f t="shared" si="0"/>
        <v>0.5</v>
      </c>
      <c r="H6" s="3" t="s">
        <v>42</v>
      </c>
      <c r="I6" s="3">
        <v>0</v>
      </c>
      <c r="J6" s="3">
        <f>VLOOKUP(E6,Hoja1!E:F,2,FALSE)</f>
        <v>90</v>
      </c>
      <c r="K6" s="22">
        <f>VLOOKUP(I6,Hoja1!A:C,3,FALSE)</f>
        <v>0</v>
      </c>
      <c r="L6" s="9">
        <f t="shared" si="4"/>
        <v>0</v>
      </c>
      <c r="N6" s="20">
        <v>0.5625</v>
      </c>
      <c r="O6" s="9" t="s">
        <v>47</v>
      </c>
      <c r="P6" s="14">
        <f>SUMIF(G5:G29,N6,J5:J29)</f>
        <v>90</v>
      </c>
      <c r="Q6" s="14">
        <f>SUMIF(G5:G29,N6,K5:K29)</f>
        <v>9</v>
      </c>
      <c r="R6" s="9">
        <v>1</v>
      </c>
      <c r="S6" s="10">
        <v>0.85</v>
      </c>
      <c r="T6" s="10">
        <f t="shared" ref="T6" si="5">Q6/P6</f>
        <v>0.1</v>
      </c>
      <c r="V6" s="20">
        <v>0.5625</v>
      </c>
      <c r="W6" s="20">
        <v>0.58333333333333337</v>
      </c>
      <c r="X6" s="23" t="s">
        <v>34</v>
      </c>
      <c r="Y6" s="16">
        <f t="shared" si="1"/>
        <v>90</v>
      </c>
      <c r="Z6" s="16">
        <f>SUM(SUMIF($G$1:$G$100,W6,$K$1:$K$100),SUMIF($G$1:$G$100,V6,$K$1:$K104))</f>
        <v>9</v>
      </c>
      <c r="AA6" s="17">
        <f t="shared" si="2"/>
        <v>0.1</v>
      </c>
    </row>
    <row r="7" spans="1:28" x14ac:dyDescent="0.35">
      <c r="A7" s="5">
        <v>6</v>
      </c>
      <c r="B7" s="3" t="s">
        <v>40</v>
      </c>
      <c r="C7" s="4">
        <v>45956</v>
      </c>
      <c r="D7" s="3" t="s">
        <v>35</v>
      </c>
      <c r="E7" s="3">
        <v>2</v>
      </c>
      <c r="F7" s="21">
        <v>0.5395833333333333</v>
      </c>
      <c r="G7" s="2">
        <f t="shared" si="0"/>
        <v>0.52083333333333326</v>
      </c>
      <c r="H7" s="3" t="s">
        <v>43</v>
      </c>
      <c r="I7" s="3" t="s">
        <v>20</v>
      </c>
      <c r="J7" s="3">
        <f>VLOOKUP(E7,Hoja1!E:F,2,FALSE)</f>
        <v>90</v>
      </c>
      <c r="K7" s="22">
        <f>VLOOKUP(I7,Hoja1!A:C,3,FALSE)</f>
        <v>9</v>
      </c>
      <c r="L7" s="9">
        <f t="shared" si="4"/>
        <v>0.1</v>
      </c>
      <c r="N7" s="6"/>
      <c r="O7" s="6"/>
      <c r="T7" s="6"/>
      <c r="U7" s="6"/>
      <c r="V7" s="6"/>
      <c r="W7" s="6"/>
      <c r="X7" s="6"/>
      <c r="Y7" s="6"/>
      <c r="Z7" s="6"/>
      <c r="AA7" s="6"/>
      <c r="AB7" s="6"/>
    </row>
    <row r="8" spans="1:28" x14ac:dyDescent="0.35">
      <c r="A8" s="5">
        <v>7</v>
      </c>
      <c r="B8" s="3" t="s">
        <v>40</v>
      </c>
      <c r="C8" s="4">
        <v>45956</v>
      </c>
      <c r="D8" s="3" t="s">
        <v>35</v>
      </c>
      <c r="E8" s="3">
        <v>2</v>
      </c>
      <c r="F8" s="21">
        <v>0.55347222222222225</v>
      </c>
      <c r="G8" s="2">
        <f t="shared" si="0"/>
        <v>0.54166666666666663</v>
      </c>
      <c r="H8" s="3" t="s">
        <v>38</v>
      </c>
      <c r="I8" s="3">
        <v>0</v>
      </c>
      <c r="J8" s="3">
        <f>VLOOKUP(E8,Hoja1!E:F,2,FALSE)</f>
        <v>90</v>
      </c>
      <c r="K8" s="22">
        <f>VLOOKUP(I8,Hoja1!A:C,3,FALSE)</f>
        <v>0</v>
      </c>
      <c r="L8" s="9">
        <f t="shared" si="4"/>
        <v>0</v>
      </c>
      <c r="N8" s="6"/>
      <c r="O8" s="6"/>
      <c r="T8" s="6"/>
      <c r="U8" s="6"/>
      <c r="V8" s="6"/>
      <c r="W8" s="6"/>
      <c r="X8" s="6"/>
      <c r="Y8" s="6"/>
      <c r="Z8" s="6"/>
      <c r="AA8" s="6"/>
      <c r="AB8" s="6"/>
    </row>
    <row r="9" spans="1:28" x14ac:dyDescent="0.35">
      <c r="A9" s="5">
        <v>8</v>
      </c>
      <c r="B9" s="3" t="s">
        <v>40</v>
      </c>
      <c r="C9" s="4">
        <v>45956</v>
      </c>
      <c r="D9" s="3" t="s">
        <v>35</v>
      </c>
      <c r="E9" s="3">
        <v>2</v>
      </c>
      <c r="F9" s="21">
        <v>0.56041666666666667</v>
      </c>
      <c r="G9" s="2">
        <f t="shared" si="0"/>
        <v>0.54166666666666663</v>
      </c>
      <c r="H9" s="3" t="s">
        <v>44</v>
      </c>
      <c r="I9" s="3" t="s">
        <v>20</v>
      </c>
      <c r="J9" s="3">
        <f>VLOOKUP(E9,Hoja1!E:F,2,FALSE)</f>
        <v>90</v>
      </c>
      <c r="K9" s="22">
        <f>VLOOKUP(I9,Hoja1!A:C,3,FALSE)</f>
        <v>9</v>
      </c>
      <c r="L9" s="9">
        <f t="shared" si="4"/>
        <v>0.1</v>
      </c>
      <c r="N9" s="6"/>
      <c r="O9" s="6"/>
      <c r="T9" s="6"/>
      <c r="U9" s="6"/>
      <c r="V9" s="6"/>
      <c r="W9" s="6"/>
      <c r="X9" s="6"/>
      <c r="Y9" s="6"/>
      <c r="Z9" s="6"/>
      <c r="AA9" s="6"/>
      <c r="AB9" s="6"/>
    </row>
    <row r="10" spans="1:28" x14ac:dyDescent="0.35">
      <c r="A10" s="5">
        <v>9</v>
      </c>
      <c r="B10" s="3" t="s">
        <v>40</v>
      </c>
      <c r="C10" s="4">
        <v>45956</v>
      </c>
      <c r="D10" s="3" t="s">
        <v>35</v>
      </c>
      <c r="E10" s="3">
        <v>2</v>
      </c>
      <c r="F10" s="21">
        <v>0.58263888888888893</v>
      </c>
      <c r="G10" s="2">
        <f t="shared" si="0"/>
        <v>0.5625</v>
      </c>
      <c r="H10" s="3" t="s">
        <v>45</v>
      </c>
      <c r="I10" s="3" t="s">
        <v>20</v>
      </c>
      <c r="J10" s="3">
        <f>VLOOKUP(E10,Hoja1!E:F,2,FALSE)</f>
        <v>90</v>
      </c>
      <c r="K10" s="22">
        <f>VLOOKUP(I10,Hoja1!A:C,3,FALSE)</f>
        <v>9</v>
      </c>
      <c r="L10" s="9">
        <f t="shared" si="4"/>
        <v>0.1</v>
      </c>
      <c r="N10" s="6"/>
      <c r="O10" s="6"/>
      <c r="T10" s="6"/>
      <c r="U10" s="6"/>
      <c r="V10" s="6"/>
      <c r="W10" s="6"/>
      <c r="X10" s="6"/>
      <c r="Y10" s="6"/>
      <c r="Z10" s="6"/>
      <c r="AA10" s="6"/>
      <c r="AB10" s="6"/>
    </row>
    <row r="11" spans="1:28" x14ac:dyDescent="0.35">
      <c r="L11" s="9">
        <v>0.85</v>
      </c>
      <c r="N11" s="6"/>
      <c r="O11" s="6"/>
      <c r="T11" s="6"/>
      <c r="U11" s="6"/>
      <c r="V11" s="6"/>
      <c r="W11" s="6"/>
      <c r="X11" s="6"/>
      <c r="Y11" s="6"/>
      <c r="Z11" s="6"/>
      <c r="AA11" s="6"/>
      <c r="AB11" s="6"/>
    </row>
    <row r="12" spans="1:28" x14ac:dyDescent="0.35">
      <c r="N12" s="6"/>
      <c r="O12" s="6"/>
      <c r="T12" s="6"/>
      <c r="U12" s="6"/>
      <c r="V12" s="6"/>
      <c r="W12" s="6"/>
      <c r="X12" s="6"/>
      <c r="Y12" s="6"/>
      <c r="Z12" s="6"/>
      <c r="AA12" s="6"/>
      <c r="AB12" s="6"/>
    </row>
    <row r="13" spans="1:28" x14ac:dyDescent="0.35">
      <c r="N13" s="6"/>
      <c r="O13" s="6"/>
      <c r="T13" s="6"/>
      <c r="U13" s="6"/>
      <c r="V13" s="6"/>
      <c r="W13" s="6"/>
      <c r="X13" s="6"/>
      <c r="Y13" s="6"/>
      <c r="Z13" s="6"/>
      <c r="AA13" s="6"/>
      <c r="AB13" s="6"/>
    </row>
    <row r="14" spans="1:28" x14ac:dyDescent="0.35">
      <c r="N14" s="6"/>
      <c r="O14" s="6"/>
      <c r="T14" s="6"/>
      <c r="U14" s="6"/>
      <c r="V14" s="6"/>
      <c r="W14" s="6"/>
      <c r="X14" s="6"/>
      <c r="Y14" s="6"/>
      <c r="Z14" s="6"/>
      <c r="AA14" s="6"/>
      <c r="AB14" s="6"/>
    </row>
    <row r="15" spans="1:28" x14ac:dyDescent="0.35">
      <c r="N15" s="6"/>
      <c r="O15" s="6"/>
      <c r="T15" s="6"/>
      <c r="U15" s="6"/>
      <c r="V15" s="6"/>
      <c r="W15" s="6"/>
      <c r="X15" s="6"/>
      <c r="Y15" s="6"/>
      <c r="Z15" s="6"/>
      <c r="AA15" s="6"/>
      <c r="AB15" s="6"/>
    </row>
    <row r="16" spans="1:28" x14ac:dyDescent="0.35">
      <c r="N16" s="6"/>
      <c r="O16" s="6"/>
      <c r="T16" s="6"/>
      <c r="U16" s="6"/>
      <c r="V16" s="6"/>
      <c r="W16" s="6"/>
      <c r="X16" s="6"/>
      <c r="Y16" s="6"/>
      <c r="Z16" s="6"/>
      <c r="AA16" s="6"/>
      <c r="AB16" s="6"/>
    </row>
    <row r="17" spans="14:28" x14ac:dyDescent="0.35">
      <c r="N17" s="6"/>
      <c r="O17" s="6"/>
      <c r="T17" s="6"/>
      <c r="U17" s="6"/>
      <c r="V17" s="6"/>
      <c r="W17" s="6"/>
      <c r="X17" s="6"/>
      <c r="Y17" s="6"/>
      <c r="Z17" s="6"/>
      <c r="AA17" s="6"/>
      <c r="AB17" s="6"/>
    </row>
    <row r="18" spans="14:28" x14ac:dyDescent="0.35">
      <c r="N18" s="6"/>
      <c r="O18" s="6"/>
      <c r="T18" s="6"/>
      <c r="U18" s="6"/>
      <c r="V18" s="6"/>
      <c r="W18" s="6"/>
      <c r="X18" s="6"/>
      <c r="Y18" s="6"/>
      <c r="Z18" s="6"/>
      <c r="AA18" s="6"/>
      <c r="AB18" s="6"/>
    </row>
    <row r="19" spans="14:28" x14ac:dyDescent="0.35">
      <c r="O19" s="6"/>
      <c r="R19" s="18"/>
      <c r="S19" s="19"/>
      <c r="T19" s="19"/>
    </row>
    <row r="21" spans="14:28" x14ac:dyDescent="0.35">
      <c r="R21"/>
      <c r="S21"/>
    </row>
    <row r="22" spans="14:28" x14ac:dyDescent="0.35">
      <c r="R22"/>
      <c r="S22"/>
    </row>
    <row r="23" spans="14:28" x14ac:dyDescent="0.35">
      <c r="R23"/>
      <c r="S23"/>
    </row>
    <row r="24" spans="14:28" x14ac:dyDescent="0.35">
      <c r="R24"/>
      <c r="S24"/>
    </row>
    <row r="25" spans="14:28" x14ac:dyDescent="0.35">
      <c r="R25"/>
      <c r="S25"/>
    </row>
    <row r="26" spans="14:28" x14ac:dyDescent="0.35">
      <c r="P26"/>
      <c r="Q26"/>
      <c r="R26"/>
      <c r="S26"/>
    </row>
    <row r="27" spans="14:28" x14ac:dyDescent="0.35">
      <c r="P27"/>
      <c r="Q27"/>
      <c r="R27"/>
      <c r="S27"/>
    </row>
    <row r="28" spans="14:28" x14ac:dyDescent="0.35">
      <c r="R28"/>
      <c r="S28"/>
    </row>
    <row r="29" spans="14:28" x14ac:dyDescent="0.35">
      <c r="R29"/>
      <c r="S29"/>
    </row>
    <row r="34" spans="14:18" x14ac:dyDescent="0.35">
      <c r="P34"/>
      <c r="Q34"/>
      <c r="R34"/>
    </row>
    <row r="35" spans="14:18" x14ac:dyDescent="0.35">
      <c r="P35"/>
      <c r="Q35"/>
      <c r="R35"/>
    </row>
    <row r="36" spans="14:18" x14ac:dyDescent="0.35">
      <c r="P36"/>
      <c r="Q36"/>
      <c r="R36"/>
    </row>
    <row r="37" spans="14:18" x14ac:dyDescent="0.35">
      <c r="P37"/>
      <c r="Q37"/>
      <c r="R37"/>
    </row>
    <row r="38" spans="14:18" x14ac:dyDescent="0.35">
      <c r="P38"/>
      <c r="Q38"/>
      <c r="R38"/>
    </row>
    <row r="39" spans="14:18" x14ac:dyDescent="0.35">
      <c r="P39"/>
      <c r="Q39"/>
      <c r="R39"/>
    </row>
    <row r="40" spans="14:18" x14ac:dyDescent="0.35">
      <c r="P40"/>
      <c r="Q40"/>
      <c r="R40"/>
    </row>
    <row r="41" spans="14:18" x14ac:dyDescent="0.35">
      <c r="P41"/>
      <c r="Q41"/>
      <c r="R41"/>
    </row>
    <row r="42" spans="14:18" x14ac:dyDescent="0.35">
      <c r="P42"/>
      <c r="Q42"/>
      <c r="R42"/>
    </row>
    <row r="43" spans="14:18" x14ac:dyDescent="0.35">
      <c r="N43" s="20"/>
      <c r="P43"/>
      <c r="Q43"/>
    </row>
    <row r="44" spans="14:18" x14ac:dyDescent="0.35">
      <c r="N44" s="20"/>
      <c r="P44"/>
      <c r="Q44"/>
    </row>
    <row r="45" spans="14:18" x14ac:dyDescent="0.35">
      <c r="N45" s="20"/>
      <c r="P45"/>
      <c r="Q45"/>
    </row>
    <row r="46" spans="14:18" x14ac:dyDescent="0.35">
      <c r="N46" s="20"/>
      <c r="P46"/>
      <c r="Q46"/>
    </row>
    <row r="47" spans="14:18" x14ac:dyDescent="0.35">
      <c r="N47" s="20"/>
      <c r="P47"/>
      <c r="Q47"/>
    </row>
    <row r="48" spans="14:18" x14ac:dyDescent="0.35">
      <c r="N48" s="20"/>
      <c r="P48"/>
      <c r="Q48"/>
    </row>
    <row r="49" spans="14:17" x14ac:dyDescent="0.35">
      <c r="N49" s="20"/>
      <c r="P49"/>
      <c r="Q49"/>
    </row>
    <row r="50" spans="14:17" x14ac:dyDescent="0.35">
      <c r="N50" s="20"/>
      <c r="P50"/>
      <c r="Q50"/>
    </row>
  </sheetData>
  <phoneticPr fontId="5" type="noConversion"/>
  <conditionalFormatting sqref="L2:L11">
    <cfRule type="expression" dxfId="0" priority="4">
      <formula>"&gt;85%"</formula>
    </cfRule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zoomScale="85" zoomScaleNormal="85" workbookViewId="0">
      <selection activeCell="J1" sqref="J1:W29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7265625" style="6" bestFit="1" customWidth="1"/>
    <col min="14" max="14" width="12.54296875" bestFit="1" customWidth="1"/>
    <col min="18" max="18" width="11.81640625" bestFit="1" customWidth="1"/>
  </cols>
  <sheetData>
    <row r="1" spans="1:6" x14ac:dyDescent="0.35">
      <c r="A1" s="7" t="s">
        <v>16</v>
      </c>
      <c r="B1" s="3" t="s">
        <v>17</v>
      </c>
      <c r="C1" s="6" t="s">
        <v>18</v>
      </c>
      <c r="E1" s="3" t="s">
        <v>19</v>
      </c>
      <c r="F1" s="3" t="s">
        <v>8</v>
      </c>
    </row>
    <row r="2" spans="1:6" x14ac:dyDescent="0.35">
      <c r="A2" s="7">
        <v>0</v>
      </c>
      <c r="B2" s="3">
        <v>0</v>
      </c>
      <c r="C2" s="6">
        <f>D2*90</f>
        <v>0</v>
      </c>
      <c r="D2" s="13">
        <f>B2/150</f>
        <v>0</v>
      </c>
      <c r="E2" s="3">
        <v>1</v>
      </c>
      <c r="F2" s="3">
        <v>150</v>
      </c>
    </row>
    <row r="3" spans="1:6" x14ac:dyDescent="0.35">
      <c r="A3" s="7" t="s">
        <v>20</v>
      </c>
      <c r="B3" s="3">
        <v>15</v>
      </c>
      <c r="C3" s="6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</row>
    <row r="4" spans="1:6" x14ac:dyDescent="0.35">
      <c r="A4" s="7" t="s">
        <v>21</v>
      </c>
      <c r="B4" s="3">
        <v>33</v>
      </c>
      <c r="C4" s="6">
        <f t="shared" si="0"/>
        <v>19.8</v>
      </c>
      <c r="D4" s="13">
        <f t="shared" si="1"/>
        <v>0.22</v>
      </c>
      <c r="E4" s="3">
        <v>3</v>
      </c>
      <c r="F4" s="3">
        <v>50</v>
      </c>
    </row>
    <row r="5" spans="1:6" x14ac:dyDescent="0.35">
      <c r="A5" s="7">
        <v>2</v>
      </c>
      <c r="B5" s="3">
        <v>45</v>
      </c>
      <c r="C5" s="6">
        <f t="shared" si="0"/>
        <v>27</v>
      </c>
      <c r="D5" s="13">
        <f t="shared" si="1"/>
        <v>0.3</v>
      </c>
      <c r="E5" s="3">
        <v>4</v>
      </c>
      <c r="F5" s="3">
        <v>77</v>
      </c>
    </row>
    <row r="6" spans="1:6" x14ac:dyDescent="0.35">
      <c r="A6" s="7">
        <v>3</v>
      </c>
      <c r="B6" s="3">
        <v>90</v>
      </c>
      <c r="C6" s="6">
        <f t="shared" si="0"/>
        <v>54</v>
      </c>
      <c r="D6" s="13">
        <f t="shared" si="1"/>
        <v>0.6</v>
      </c>
      <c r="E6" s="3">
        <v>5</v>
      </c>
      <c r="F6" s="3">
        <v>77</v>
      </c>
    </row>
    <row r="7" spans="1:6" x14ac:dyDescent="0.35">
      <c r="A7" s="7" t="s">
        <v>22</v>
      </c>
      <c r="B7" s="3">
        <v>110</v>
      </c>
      <c r="C7" s="6">
        <f t="shared" si="0"/>
        <v>66</v>
      </c>
      <c r="D7" s="13">
        <f t="shared" si="1"/>
        <v>0.73333333333333328</v>
      </c>
      <c r="E7" s="3">
        <v>6</v>
      </c>
      <c r="F7" s="3">
        <v>90</v>
      </c>
    </row>
    <row r="8" spans="1:6" x14ac:dyDescent="0.35">
      <c r="A8" s="7" t="s">
        <v>23</v>
      </c>
      <c r="B8" s="3">
        <v>110</v>
      </c>
      <c r="C8" s="6">
        <f t="shared" si="0"/>
        <v>66</v>
      </c>
      <c r="D8" s="13">
        <f t="shared" si="1"/>
        <v>0.73333333333333328</v>
      </c>
    </row>
    <row r="9" spans="1:6" x14ac:dyDescent="0.35">
      <c r="A9" s="7" t="s">
        <v>24</v>
      </c>
      <c r="B9" s="3">
        <v>130</v>
      </c>
      <c r="C9" s="6">
        <f t="shared" si="0"/>
        <v>78</v>
      </c>
      <c r="D9" s="13">
        <f t="shared" si="1"/>
        <v>0.8666666666666667</v>
      </c>
    </row>
    <row r="10" spans="1:6" x14ac:dyDescent="0.35">
      <c r="A10" s="7" t="s">
        <v>25</v>
      </c>
      <c r="B10" s="3">
        <v>140</v>
      </c>
      <c r="C10" s="6">
        <f t="shared" si="0"/>
        <v>84</v>
      </c>
      <c r="D10" s="13">
        <f t="shared" si="1"/>
        <v>0.93333333333333335</v>
      </c>
    </row>
    <row r="11" spans="1:6" x14ac:dyDescent="0.35">
      <c r="A11" s="7" t="s">
        <v>26</v>
      </c>
      <c r="B11" s="3">
        <v>150</v>
      </c>
      <c r="C11" s="6">
        <f t="shared" si="0"/>
        <v>90</v>
      </c>
      <c r="D11" s="13">
        <f t="shared" si="1"/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Props1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2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441163-B891-4FE2-ADF7-104F324026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B24 PB387</vt:lpstr>
      <vt:lpstr>Hoja1</vt:lpstr>
      <vt:lpstr>'B24 PB387'!Área_de_impresión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2025-11-03T23:14:37Z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